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24915" windowHeight="672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I9" i="1" l="1"/>
  <c r="I10" i="1"/>
  <c r="I11" i="1"/>
  <c r="I12" i="1"/>
  <c r="K12" i="1" s="1"/>
  <c r="I13" i="1"/>
  <c r="K13" i="1" s="1"/>
  <c r="I14" i="1"/>
  <c r="I15" i="1"/>
  <c r="I8" i="1"/>
  <c r="G14" i="1"/>
  <c r="G8" i="1"/>
  <c r="G10" i="1"/>
  <c r="H8" i="1"/>
  <c r="H9" i="1"/>
  <c r="H10" i="1"/>
  <c r="H11" i="1"/>
  <c r="H12" i="1"/>
  <c r="H13" i="1"/>
  <c r="H14" i="1"/>
  <c r="H15" i="1"/>
  <c r="E6" i="1"/>
  <c r="E7" i="1"/>
  <c r="E8" i="1"/>
  <c r="D24" i="1" s="1"/>
  <c r="E9" i="1"/>
  <c r="G9" i="1" s="1"/>
  <c r="E10" i="1"/>
  <c r="J10" i="1" s="1"/>
  <c r="E11" i="1"/>
  <c r="J11" i="1" s="1"/>
  <c r="E12" i="1"/>
  <c r="J12" i="1" s="1"/>
  <c r="E13" i="1"/>
  <c r="J13" i="1" s="1"/>
  <c r="E14" i="1"/>
  <c r="J14" i="1" s="1"/>
  <c r="E15" i="1"/>
  <c r="G15" i="1" s="1"/>
  <c r="E5" i="1"/>
  <c r="F6" i="1"/>
  <c r="F7" i="1"/>
  <c r="F8" i="1"/>
  <c r="F9" i="1"/>
  <c r="F10" i="1"/>
  <c r="F11" i="1"/>
  <c r="F12" i="1"/>
  <c r="F13" i="1"/>
  <c r="F14" i="1"/>
  <c r="F15" i="1"/>
  <c r="F5" i="1"/>
  <c r="D20" i="1" s="1"/>
  <c r="D18" i="1"/>
  <c r="D19" i="1"/>
  <c r="K11" i="1" l="1"/>
  <c r="K14" i="1"/>
  <c r="K10" i="1"/>
  <c r="K9" i="1"/>
  <c r="G13" i="1"/>
  <c r="D25" i="1"/>
  <c r="J9" i="1"/>
  <c r="D21" i="1"/>
  <c r="D22" i="1" s="1"/>
  <c r="G11" i="1"/>
  <c r="F21" i="1" s="1"/>
  <c r="G12" i="1"/>
  <c r="J8" i="1"/>
  <c r="K8" i="1" s="1"/>
  <c r="J15" i="1"/>
  <c r="K15" i="1" s="1"/>
  <c r="F24" i="1" l="1"/>
  <c r="F25" i="1" s="1"/>
  <c r="D23" i="1"/>
</calcChain>
</file>

<file path=xl/sharedStrings.xml><?xml version="1.0" encoding="utf-8"?>
<sst xmlns="http://schemas.openxmlformats.org/spreadsheetml/2006/main" count="18" uniqueCount="17">
  <si>
    <t>Time (hr)</t>
  </si>
  <si>
    <t>Concentration (ng/ml)</t>
  </si>
  <si>
    <t>Cmax</t>
  </si>
  <si>
    <t>Tmax</t>
  </si>
  <si>
    <t>AUC</t>
  </si>
  <si>
    <t>Ln(C)</t>
  </si>
  <si>
    <t>Kel</t>
  </si>
  <si>
    <t>T1/2</t>
  </si>
  <si>
    <t>AUC extr</t>
  </si>
  <si>
    <t>или</t>
  </si>
  <si>
    <t>X*Y</t>
  </si>
  <si>
    <t>Y^2</t>
  </si>
  <si>
    <t>x-X</t>
  </si>
  <si>
    <t>y-Y</t>
  </si>
  <si>
    <t>(x-Y)(y-Y)</t>
  </si>
  <si>
    <t>Коэф. Коррел</t>
  </si>
  <si>
    <t>Коэф. Детерм (r^2)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</si>
</sst>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 applyAlignment="1">
      <alignment horizontal="center"/>
    </xf>
    <xf numFmtId="0" fontId="0" fillId="2" borderId="5" xfId="0" applyFill="1" applyBorder="1"/>
    <xf numFmtId="0" fontId="0" fillId="0" borderId="0" xfId="0" applyBorder="1"/>
    <xf numFmtId="0" fontId="0" fillId="0" borderId="6" xfId="0" applyBorder="1"/>
    <xf numFmtId="0" fontId="0" fillId="2" borderId="7" xfId="0" applyFill="1" applyBorder="1"/>
    <xf numFmtId="0" fontId="0" fillId="0" borderId="8" xfId="0" applyBorder="1"/>
    <xf numFmtId="0" fontId="0" fillId="0" borderId="9" xfId="0" applyBorder="1"/>
    <xf numFmtId="0" fontId="1" fillId="0" borderId="10" xfId="0" applyFont="1" applyBorder="1"/>
    <xf numFmtId="0" fontId="0" fillId="3" borderId="11" xfId="0" applyFill="1" applyBorder="1"/>
    <xf numFmtId="0" fontId="0" fillId="3" borderId="12" xfId="0" applyFill="1" applyBorder="1"/>
    <xf numFmtId="0" fontId="0" fillId="0" borderId="3" xfId="0" applyBorder="1"/>
    <xf numFmtId="0" fontId="0" fillId="0" borderId="4" xfId="0" applyBorder="1"/>
    <xf numFmtId="2" fontId="0" fillId="0" borderId="0" xfId="0" applyNumberFormat="1" applyBorder="1"/>
    <xf numFmtId="0" fontId="0" fillId="0" borderId="13" xfId="0" applyBorder="1"/>
    <xf numFmtId="0" fontId="0" fillId="0" borderId="14" xfId="0" applyBorder="1"/>
    <xf numFmtId="164" fontId="0" fillId="0" borderId="13" xfId="0" applyNumberFormat="1" applyBorder="1"/>
    <xf numFmtId="0" fontId="0" fillId="0" borderId="13" xfId="0" applyBorder="1" applyAlignment="1">
      <alignment horizontal="center"/>
    </xf>
    <xf numFmtId="164" fontId="0" fillId="0" borderId="14" xfId="0" applyNumberFormat="1" applyBorder="1"/>
    <xf numFmtId="2" fontId="0" fillId="0" borderId="13" xfId="0" applyNumberFormat="1" applyBorder="1"/>
    <xf numFmtId="0" fontId="1" fillId="0" borderId="1" xfId="0" applyFont="1" applyBorder="1"/>
    <xf numFmtId="0" fontId="1" fillId="0" borderId="11" xfId="0" applyFont="1" applyBorder="1"/>
    <xf numFmtId="0" fontId="1" fillId="0" borderId="2" xfId="0" applyFont="1" applyBorder="1" applyAlignment="1">
      <alignment horizontal="center"/>
    </xf>
    <xf numFmtId="0" fontId="0" fillId="0" borderId="5" xfId="0" applyBorder="1"/>
    <xf numFmtId="0" fontId="0" fillId="0" borderId="7" xfId="0" applyBorder="1"/>
    <xf numFmtId="0" fontId="0" fillId="0" borderId="11" xfId="0" applyBorder="1"/>
    <xf numFmtId="0" fontId="0" fillId="0" borderId="12" xfId="0" applyBorder="1"/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2" xfId="0" applyFont="1" applyFill="1" applyBorder="1"/>
    <xf numFmtId="0" fontId="1" fillId="0" borderId="7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C</c:v>
          </c:tx>
          <c:xVal>
            <c:numRef>
              <c:f>Лист1!$C$4:$C$16</c:f>
              <c:numCache>
                <c:formatCode>General</c:formatCode>
                <c:ptCount val="13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8</c:v>
                </c:pt>
                <c:pt idx="9">
                  <c:v>12</c:v>
                </c:pt>
                <c:pt idx="10">
                  <c:v>24</c:v>
                </c:pt>
                <c:pt idx="11">
                  <c:v>48</c:v>
                </c:pt>
              </c:numCache>
            </c:numRef>
          </c:xVal>
          <c:yVal>
            <c:numRef>
              <c:f>Лист1!$D$4:$D$16</c:f>
              <c:numCache>
                <c:formatCode>General</c:formatCode>
                <c:ptCount val="13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40</c:v>
                </c:pt>
                <c:pt idx="4">
                  <c:v>35</c:v>
                </c:pt>
                <c:pt idx="5">
                  <c:v>30</c:v>
                </c:pt>
                <c:pt idx="6">
                  <c:v>25</c:v>
                </c:pt>
                <c:pt idx="7">
                  <c:v>20</c:v>
                </c:pt>
                <c:pt idx="8">
                  <c:v>15</c:v>
                </c:pt>
                <c:pt idx="9">
                  <c:v>10</c:v>
                </c:pt>
                <c:pt idx="10">
                  <c:v>5</c:v>
                </c:pt>
                <c:pt idx="11">
                  <c:v>1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474176"/>
        <c:axId val="91657728"/>
      </c:scatterChart>
      <c:valAx>
        <c:axId val="494741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91657728"/>
        <c:crosses val="autoZero"/>
        <c:crossBetween val="midCat"/>
      </c:valAx>
      <c:valAx>
        <c:axId val="9165772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9474176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Ln(C)</c:v>
          </c:tx>
          <c:xVal>
            <c:numRef>
              <c:f>Лист1!$C$4:$C$16</c:f>
              <c:numCache>
                <c:formatCode>General</c:formatCode>
                <c:ptCount val="13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8</c:v>
                </c:pt>
                <c:pt idx="9">
                  <c:v>12</c:v>
                </c:pt>
                <c:pt idx="10">
                  <c:v>24</c:v>
                </c:pt>
                <c:pt idx="11">
                  <c:v>48</c:v>
                </c:pt>
              </c:numCache>
            </c:numRef>
          </c:xVal>
          <c:yVal>
            <c:numRef>
              <c:f>Лист1!$E$4:$E$16</c:f>
              <c:numCache>
                <c:formatCode>General</c:formatCode>
                <c:ptCount val="13"/>
                <c:pt idx="1">
                  <c:v>2.3025850929940459</c:v>
                </c:pt>
                <c:pt idx="2">
                  <c:v>2.9957322735539909</c:v>
                </c:pt>
                <c:pt idx="3">
                  <c:v>3.6888794541139363</c:v>
                </c:pt>
                <c:pt idx="4">
                  <c:v>3.5553480614894135</c:v>
                </c:pt>
                <c:pt idx="5">
                  <c:v>3.4011973816621555</c:v>
                </c:pt>
                <c:pt idx="6">
                  <c:v>3.2188758248682006</c:v>
                </c:pt>
                <c:pt idx="7">
                  <c:v>2.9957322735539909</c:v>
                </c:pt>
                <c:pt idx="8">
                  <c:v>2.7080502011022101</c:v>
                </c:pt>
                <c:pt idx="9">
                  <c:v>2.3025850929940459</c:v>
                </c:pt>
                <c:pt idx="10">
                  <c:v>1.6094379124341003</c:v>
                </c:pt>
                <c:pt idx="11">
                  <c:v>0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0497920"/>
        <c:axId val="130503808"/>
      </c:scatterChart>
      <c:valAx>
        <c:axId val="1304979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30503808"/>
        <c:crosses val="autoZero"/>
        <c:crossBetween val="midCat"/>
      </c:valAx>
      <c:valAx>
        <c:axId val="1305038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0497920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23812</xdr:colOff>
      <xdr:row>1</xdr:row>
      <xdr:rowOff>180975</xdr:rowOff>
    </xdr:from>
    <xdr:to>
      <xdr:col>20</xdr:col>
      <xdr:colOff>323850</xdr:colOff>
      <xdr:row>15</xdr:row>
      <xdr:rowOff>28575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600075</xdr:colOff>
      <xdr:row>16</xdr:row>
      <xdr:rowOff>123825</xdr:rowOff>
    </xdr:from>
    <xdr:to>
      <xdr:col>20</xdr:col>
      <xdr:colOff>290513</xdr:colOff>
      <xdr:row>28</xdr:row>
      <xdr:rowOff>161925</xdr:rowOff>
    </xdr:to>
    <xdr:graphicFrame macro="">
      <xdr:nvGraphicFramePr>
        <xdr:cNvPr id="3" name="Диаграмма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K25"/>
  <sheetViews>
    <sheetView tabSelected="1" workbookViewId="0">
      <selection activeCell="L18" sqref="L18"/>
    </sheetView>
  </sheetViews>
  <sheetFormatPr defaultRowHeight="15" x14ac:dyDescent="0.25"/>
  <cols>
    <col min="3" max="3" width="19.42578125" customWidth="1"/>
    <col min="4" max="4" width="21.42578125" customWidth="1"/>
  </cols>
  <sheetData>
    <row r="3" spans="3:11" x14ac:dyDescent="0.25">
      <c r="C3" s="1" t="s">
        <v>0</v>
      </c>
      <c r="D3" s="10" t="s">
        <v>1</v>
      </c>
      <c r="E3" s="2" t="s">
        <v>5</v>
      </c>
      <c r="F3" s="10" t="s">
        <v>4</v>
      </c>
      <c r="G3" s="24" t="s">
        <v>10</v>
      </c>
      <c r="H3" s="3" t="s">
        <v>11</v>
      </c>
      <c r="I3" s="29" t="s">
        <v>12</v>
      </c>
      <c r="J3" s="30" t="s">
        <v>13</v>
      </c>
      <c r="K3" s="31" t="s">
        <v>14</v>
      </c>
    </row>
    <row r="4" spans="3:11" x14ac:dyDescent="0.25">
      <c r="C4" s="4">
        <v>0</v>
      </c>
      <c r="D4" s="11">
        <v>0</v>
      </c>
      <c r="E4" s="5"/>
      <c r="F4" s="27">
        <v>0</v>
      </c>
      <c r="G4" s="25"/>
      <c r="H4" s="6"/>
      <c r="I4" s="25"/>
      <c r="J4" s="5"/>
      <c r="K4" s="6"/>
    </row>
    <row r="5" spans="3:11" x14ac:dyDescent="0.25">
      <c r="C5" s="4">
        <v>0.5</v>
      </c>
      <c r="D5" s="11">
        <v>10</v>
      </c>
      <c r="E5" s="5">
        <f>LN(D5)</f>
        <v>2.3025850929940459</v>
      </c>
      <c r="F5" s="27">
        <f>(D4+D5)*(C5-C4)/2</f>
        <v>2.5</v>
      </c>
      <c r="G5" s="25"/>
      <c r="H5" s="6"/>
      <c r="I5" s="25"/>
      <c r="J5" s="5"/>
      <c r="K5" s="6"/>
    </row>
    <row r="6" spans="3:11" x14ac:dyDescent="0.25">
      <c r="C6" s="4">
        <v>1</v>
      </c>
      <c r="D6" s="11">
        <v>20</v>
      </c>
      <c r="E6" s="5">
        <f t="shared" ref="E6:E15" si="0">LN(D6)</f>
        <v>2.9957322735539909</v>
      </c>
      <c r="F6" s="27">
        <f t="shared" ref="F6:F15" si="1">(D5+D6)*(C6-C5)/2</f>
        <v>7.5</v>
      </c>
      <c r="G6" s="25"/>
      <c r="H6" s="6"/>
      <c r="I6" s="25"/>
      <c r="J6" s="5"/>
      <c r="K6" s="6"/>
    </row>
    <row r="7" spans="3:11" x14ac:dyDescent="0.25">
      <c r="C7" s="4">
        <v>2</v>
      </c>
      <c r="D7" s="11">
        <v>40</v>
      </c>
      <c r="E7" s="5">
        <f t="shared" si="0"/>
        <v>3.6888794541139363</v>
      </c>
      <c r="F7" s="27">
        <f t="shared" si="1"/>
        <v>30</v>
      </c>
      <c r="G7" s="25"/>
      <c r="H7" s="6"/>
      <c r="I7" s="25"/>
      <c r="J7" s="5"/>
      <c r="K7" s="6"/>
    </row>
    <row r="8" spans="3:11" x14ac:dyDescent="0.25">
      <c r="C8" s="4">
        <v>3</v>
      </c>
      <c r="D8" s="11">
        <v>35</v>
      </c>
      <c r="E8" s="5">
        <f t="shared" si="0"/>
        <v>3.5553480614894135</v>
      </c>
      <c r="F8" s="27">
        <f t="shared" si="1"/>
        <v>37.5</v>
      </c>
      <c r="G8" s="25">
        <f>C8*E8</f>
        <v>10.666044184468241</v>
      </c>
      <c r="H8" s="6">
        <f>C8^2</f>
        <v>9</v>
      </c>
      <c r="I8" s="25">
        <f>C8-AVERAGE($C$8:$C$15)</f>
        <v>-10.75</v>
      </c>
      <c r="J8" s="5">
        <f>E8-AVERAGE($E$8:$E$15)</f>
        <v>1.0814447179763991</v>
      </c>
      <c r="K8" s="6">
        <f>I8*J8</f>
        <v>-11.62553071824629</v>
      </c>
    </row>
    <row r="9" spans="3:11" x14ac:dyDescent="0.25">
      <c r="C9" s="4">
        <v>4</v>
      </c>
      <c r="D9" s="11">
        <v>30</v>
      </c>
      <c r="E9" s="5">
        <f t="shared" si="0"/>
        <v>3.4011973816621555</v>
      </c>
      <c r="F9" s="27">
        <f t="shared" si="1"/>
        <v>32.5</v>
      </c>
      <c r="G9" s="25">
        <f t="shared" ref="G9:G15" si="2">C9*E9</f>
        <v>13.604789526648622</v>
      </c>
      <c r="H9" s="6">
        <f t="shared" ref="H9:H15" si="3">C9^2</f>
        <v>16</v>
      </c>
      <c r="I9" s="25">
        <f t="shared" ref="I9:I15" si="4">C9-AVERAGE($C$8:$C$15)</f>
        <v>-9.75</v>
      </c>
      <c r="J9" s="5">
        <f t="shared" ref="J9:J15" si="5">E9-AVERAGE($E$8:$E$15)</f>
        <v>0.92729403814914102</v>
      </c>
      <c r="K9" s="6">
        <f t="shared" ref="K9:K15" si="6">I9*J9</f>
        <v>-9.0411168719541255</v>
      </c>
    </row>
    <row r="10" spans="3:11" x14ac:dyDescent="0.25">
      <c r="C10" s="4">
        <v>5</v>
      </c>
      <c r="D10" s="11">
        <v>25</v>
      </c>
      <c r="E10" s="5">
        <f t="shared" si="0"/>
        <v>3.2188758248682006</v>
      </c>
      <c r="F10" s="27">
        <f t="shared" si="1"/>
        <v>27.5</v>
      </c>
      <c r="G10" s="25">
        <f t="shared" si="2"/>
        <v>16.094379124341003</v>
      </c>
      <c r="H10" s="6">
        <f t="shared" si="3"/>
        <v>25</v>
      </c>
      <c r="I10" s="25">
        <f t="shared" si="4"/>
        <v>-8.75</v>
      </c>
      <c r="J10" s="5">
        <f t="shared" si="5"/>
        <v>0.74497248135518612</v>
      </c>
      <c r="K10" s="6">
        <f t="shared" si="6"/>
        <v>-6.5185092118578787</v>
      </c>
    </row>
    <row r="11" spans="3:11" x14ac:dyDescent="0.25">
      <c r="C11" s="4">
        <v>6</v>
      </c>
      <c r="D11" s="11">
        <v>20</v>
      </c>
      <c r="E11" s="5">
        <f t="shared" si="0"/>
        <v>2.9957322735539909</v>
      </c>
      <c r="F11" s="27">
        <f t="shared" si="1"/>
        <v>22.5</v>
      </c>
      <c r="G11" s="25">
        <f t="shared" si="2"/>
        <v>17.974393641323946</v>
      </c>
      <c r="H11" s="6">
        <f t="shared" si="3"/>
        <v>36</v>
      </c>
      <c r="I11" s="25">
        <f t="shared" si="4"/>
        <v>-7.75</v>
      </c>
      <c r="J11" s="5">
        <f t="shared" si="5"/>
        <v>0.52182893004097641</v>
      </c>
      <c r="K11" s="6">
        <f t="shared" si="6"/>
        <v>-4.0441742078175675</v>
      </c>
    </row>
    <row r="12" spans="3:11" x14ac:dyDescent="0.25">
      <c r="C12" s="4">
        <v>8</v>
      </c>
      <c r="D12" s="11">
        <v>15</v>
      </c>
      <c r="E12" s="5">
        <f t="shared" si="0"/>
        <v>2.7080502011022101</v>
      </c>
      <c r="F12" s="27">
        <f t="shared" si="1"/>
        <v>35</v>
      </c>
      <c r="G12" s="25">
        <f>C12*E12</f>
        <v>21.664401608817681</v>
      </c>
      <c r="H12" s="6">
        <f t="shared" si="3"/>
        <v>64</v>
      </c>
      <c r="I12" s="25">
        <f t="shared" si="4"/>
        <v>-5.75</v>
      </c>
      <c r="J12" s="5">
        <f t="shared" si="5"/>
        <v>0.23414685758919562</v>
      </c>
      <c r="K12" s="6">
        <f t="shared" si="6"/>
        <v>-1.3463444311378749</v>
      </c>
    </row>
    <row r="13" spans="3:11" x14ac:dyDescent="0.25">
      <c r="C13" s="4">
        <v>12</v>
      </c>
      <c r="D13" s="11">
        <v>10</v>
      </c>
      <c r="E13" s="5">
        <f t="shared" si="0"/>
        <v>2.3025850929940459</v>
      </c>
      <c r="F13" s="27">
        <f t="shared" si="1"/>
        <v>50</v>
      </c>
      <c r="G13" s="25">
        <f t="shared" si="2"/>
        <v>27.631021115928551</v>
      </c>
      <c r="H13" s="6">
        <f t="shared" si="3"/>
        <v>144</v>
      </c>
      <c r="I13" s="25">
        <f t="shared" si="4"/>
        <v>-1.75</v>
      </c>
      <c r="J13" s="5">
        <f t="shared" si="5"/>
        <v>-0.17131825051896854</v>
      </c>
      <c r="K13" s="6">
        <f t="shared" si="6"/>
        <v>0.29980693840819495</v>
      </c>
    </row>
    <row r="14" spans="3:11" x14ac:dyDescent="0.25">
      <c r="C14" s="4">
        <v>24</v>
      </c>
      <c r="D14" s="11">
        <v>5</v>
      </c>
      <c r="E14" s="5">
        <f t="shared" si="0"/>
        <v>1.6094379124341003</v>
      </c>
      <c r="F14" s="27">
        <f t="shared" si="1"/>
        <v>90</v>
      </c>
      <c r="G14" s="25">
        <f>C14*E14</f>
        <v>38.626509898418405</v>
      </c>
      <c r="H14" s="6">
        <f t="shared" si="3"/>
        <v>576</v>
      </c>
      <c r="I14" s="25">
        <f t="shared" si="4"/>
        <v>10.25</v>
      </c>
      <c r="J14" s="5">
        <f t="shared" si="5"/>
        <v>-0.86446543107891416</v>
      </c>
      <c r="K14" s="6">
        <f t="shared" si="6"/>
        <v>-8.860770668558871</v>
      </c>
    </row>
    <row r="15" spans="3:11" x14ac:dyDescent="0.25">
      <c r="C15" s="7">
        <v>48</v>
      </c>
      <c r="D15" s="12">
        <v>1</v>
      </c>
      <c r="E15" s="8">
        <f t="shared" si="0"/>
        <v>0</v>
      </c>
      <c r="F15" s="28">
        <f t="shared" si="1"/>
        <v>72</v>
      </c>
      <c r="G15" s="26">
        <f t="shared" si="2"/>
        <v>0</v>
      </c>
      <c r="H15" s="9">
        <f t="shared" si="3"/>
        <v>2304</v>
      </c>
      <c r="I15" s="26">
        <f t="shared" si="4"/>
        <v>34.25</v>
      </c>
      <c r="J15" s="8">
        <f t="shared" si="5"/>
        <v>-2.4739033435130144</v>
      </c>
      <c r="K15" s="9">
        <f t="shared" si="6"/>
        <v>-84.73118951532075</v>
      </c>
    </row>
    <row r="18" spans="3:6" x14ac:dyDescent="0.25">
      <c r="C18" s="10" t="s">
        <v>2</v>
      </c>
      <c r="D18" s="13">
        <f>MAX(D4:D15)</f>
        <v>40</v>
      </c>
      <c r="E18" s="13"/>
      <c r="F18" s="14"/>
    </row>
    <row r="19" spans="3:6" x14ac:dyDescent="0.25">
      <c r="C19" s="22" t="s">
        <v>3</v>
      </c>
      <c r="D19" s="16">
        <f ca="1">INDIRECT(ADDRESS(MATCH(D18,D4:D15,0)+3,3,1))</f>
        <v>2</v>
      </c>
      <c r="E19" s="16"/>
      <c r="F19" s="17"/>
    </row>
    <row r="20" spans="3:6" x14ac:dyDescent="0.25">
      <c r="C20" s="23" t="s">
        <v>4</v>
      </c>
      <c r="D20" s="5">
        <f>SUM(F4:F15)</f>
        <v>407</v>
      </c>
      <c r="E20" s="5"/>
      <c r="F20" s="6"/>
    </row>
    <row r="21" spans="3:6" x14ac:dyDescent="0.25">
      <c r="C21" s="22" t="s">
        <v>6</v>
      </c>
      <c r="D21" s="18">
        <f>ABS(SLOPE(E8:E15,C8:C15))</f>
        <v>7.5755539383981441E-2</v>
      </c>
      <c r="E21" s="19" t="s">
        <v>9</v>
      </c>
      <c r="F21" s="20">
        <f>ABS((8*SUM(G8:G15)-(SUM(C8:C15)*SUM(E8:E15)))/(8*SUMSQ(C8:C15) - SUM(C8:C15)^2))</f>
        <v>7.5755539383981441E-2</v>
      </c>
    </row>
    <row r="22" spans="3:6" x14ac:dyDescent="0.25">
      <c r="C22" s="23" t="s">
        <v>7</v>
      </c>
      <c r="D22" s="15">
        <f>LN(2)/D21</f>
        <v>9.1497887309150592</v>
      </c>
      <c r="E22" s="5"/>
      <c r="F22" s="6"/>
    </row>
    <row r="23" spans="3:6" x14ac:dyDescent="0.25">
      <c r="C23" s="22" t="s">
        <v>8</v>
      </c>
      <c r="D23" s="21">
        <f>D20+D15/D21</f>
        <v>420.20035482727286</v>
      </c>
      <c r="E23" s="16"/>
      <c r="F23" s="17"/>
    </row>
    <row r="24" spans="3:6" x14ac:dyDescent="0.25">
      <c r="C24" s="32" t="s">
        <v>15</v>
      </c>
      <c r="D24" s="13">
        <f>CORREL(E8:E15,C8:C15)</f>
        <v>-0.9859760935220655</v>
      </c>
      <c r="E24" s="13"/>
      <c r="F24" s="14">
        <f>SUM(K8:K15)/(SQRT(SUMSQ(I8:I15))*SQRT(SUMSQ(J8:J15)))</f>
        <v>-0.98597609352206539</v>
      </c>
    </row>
    <row r="25" spans="3:6" x14ac:dyDescent="0.25">
      <c r="C25" s="33" t="s">
        <v>16</v>
      </c>
      <c r="D25" s="8">
        <f>RSQ(E8:E15,C8:C15)</f>
        <v>0.97214885699703246</v>
      </c>
      <c r="E25" s="8"/>
      <c r="F25" s="9">
        <f>F24^2</f>
        <v>0.97214885699703268</v>
      </c>
    </row>
  </sheetData>
  <pageMargins left="0.7" right="0.7" top="0.75" bottom="0.75" header="0.3" footer="0.3"/>
  <pageSetup paperSize="9" orientation="portrait" r:id="rId1"/>
  <ignoredErrors>
    <ignoredError sqref="D21 F21 D24:D25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Арнаутов Владимир Сергеевич</dc:creator>
  <cp:lastModifiedBy>Арнаутов Владимир Сергеевич</cp:lastModifiedBy>
  <dcterms:created xsi:type="dcterms:W3CDTF">2015-10-29T11:46:49Z</dcterms:created>
  <dcterms:modified xsi:type="dcterms:W3CDTF">2015-10-29T13:32:31Z</dcterms:modified>
</cp:coreProperties>
</file>